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-105" windowWidth="17595" windowHeight="8640"/>
  </bookViews>
  <sheets>
    <sheet name="Tabelle1" sheetId="1" r:id="rId1"/>
    <sheet name="Tabelle2" sheetId="2" r:id="rId2"/>
    <sheet name="Tabelle3" sheetId="3" r:id="rId3"/>
  </sheets>
  <calcPr calcId="124519"/>
</workbook>
</file>

<file path=xl/calcChain.xml><?xml version="1.0" encoding="utf-8"?>
<calcChain xmlns="http://schemas.openxmlformats.org/spreadsheetml/2006/main">
  <c r="G18" i="1"/>
  <c r="G20"/>
  <c r="G21"/>
  <c r="G17"/>
  <c r="F21"/>
  <c r="F20"/>
  <c r="F19"/>
  <c r="G19" s="1"/>
  <c r="F18"/>
  <c r="F17"/>
  <c r="G23" l="1"/>
  <c r="A23"/>
  <c r="C26" l="1"/>
  <c r="J12"/>
  <c r="H18" l="1"/>
  <c r="H19"/>
  <c r="H20"/>
  <c r="H21"/>
  <c r="H17"/>
  <c r="I21" l="1"/>
  <c r="J21" s="1"/>
  <c r="I20"/>
  <c r="J20" s="1"/>
  <c r="I19"/>
  <c r="J19" s="1"/>
  <c r="I17"/>
  <c r="J17" s="1"/>
  <c r="I18" l="1"/>
  <c r="J18" s="1"/>
  <c r="J23" l="1"/>
  <c r="J26"/>
  <c r="C27" l="1"/>
  <c r="J27"/>
  <c r="J29" s="1"/>
  <c r="J31" s="1"/>
  <c r="J25"/>
</calcChain>
</file>

<file path=xl/sharedStrings.xml><?xml version="1.0" encoding="utf-8"?>
<sst xmlns="http://schemas.openxmlformats.org/spreadsheetml/2006/main" count="63" uniqueCount="59">
  <si>
    <t xml:space="preserve">                 </t>
  </si>
  <si>
    <t>Leiteraufbau verzinnt</t>
  </si>
  <si>
    <t>EUR/m</t>
  </si>
  <si>
    <t>DEL-Notierung vom Vortag eintragen</t>
  </si>
  <si>
    <t>Preisgültigkeit</t>
  </si>
  <si>
    <r>
      <t xml:space="preserve">Project </t>
    </r>
    <r>
      <rPr>
        <sz val="24"/>
        <color rgb="FFA6A6A6"/>
        <rFont val="Verdana"/>
        <family val="2"/>
      </rPr>
      <t>B1- Solarkabel</t>
    </r>
  </si>
  <si>
    <t>Lieferbedingungen wie folgt:</t>
  </si>
  <si>
    <t>m</t>
  </si>
  <si>
    <t>EUR</t>
  </si>
  <si>
    <t>Lieferkosten:</t>
  </si>
  <si>
    <t>Warenwert:</t>
  </si>
  <si>
    <t>Gesamtwert:</t>
  </si>
  <si>
    <t>Angebot/Bestellformular</t>
  </si>
  <si>
    <t>Preis inkl. Kupfer</t>
  </si>
  <si>
    <t>Cu – Abrechnung</t>
  </si>
  <si>
    <t>Preise zzgl. gesetzl. MwSt.</t>
  </si>
  <si>
    <t>mm</t>
  </si>
  <si>
    <t>N x min-Ø</t>
  </si>
  <si>
    <t>Die reinen Kabel-fertigungskosten inkl. Isolierung</t>
  </si>
  <si>
    <t>In Anlehnung an unser Datenblatt, bieten wir Ihnen zu unseren Allgemeinen Geschäfts- und</t>
  </si>
  <si>
    <t>mm²</t>
  </si>
  <si>
    <t>ca. kg/km</t>
  </si>
  <si>
    <t>Menge eintragen</t>
  </si>
  <si>
    <t>Empfohlene Quelle:</t>
  </si>
  <si>
    <t>Auftragseingangs plus 1% Bezugskosten.</t>
  </si>
  <si>
    <t>Der tatsächliche Kupferpreis richtet sich nach der oberen DEL-Notierung vom  Vortag  des</t>
  </si>
  <si>
    <t>www.westmetall.com</t>
  </si>
  <si>
    <t>Querschnitt</t>
  </si>
  <si>
    <t>nur gegen Vorkasse</t>
  </si>
  <si>
    <t>Bei tagesaktuellem  DEL bis  31.12.2014</t>
  </si>
  <si>
    <t>ab Werk</t>
  </si>
  <si>
    <t>ab Lager</t>
  </si>
  <si>
    <t>Zahlungsbedingung:</t>
  </si>
  <si>
    <t>x</t>
  </si>
  <si>
    <r>
      <t>Lieferbedingungen (gewünschte bitte mit "x" ankreuzen):</t>
    </r>
    <r>
      <rPr>
        <sz val="10"/>
        <color theme="1"/>
        <rFont val="Verdana"/>
        <family val="2"/>
      </rPr>
      <t/>
    </r>
  </si>
  <si>
    <t>Lieferbedingungen ab Werk:</t>
  </si>
  <si>
    <t>Außerhalb Deutschland: auf Anfrage</t>
  </si>
  <si>
    <t>Mindestbestellwert: je Auftrag 1000,00 € Warenwert</t>
  </si>
  <si>
    <t>Lieferbedingungen ab Lager:</t>
  </si>
  <si>
    <t>Lieferkosten i.H.v. 15% vom Warenwert</t>
  </si>
  <si>
    <t xml:space="preserve">Lieferung sofort, nach Geldeingang, </t>
  </si>
  <si>
    <t xml:space="preserve">Mindestbestellmenge: je Lieferadresse  2 km </t>
  </si>
  <si>
    <t>3-5 Tage Lieferzeit; Lieferung nach Geldeingang</t>
  </si>
  <si>
    <t>Preis reine Kabelferti-gungskosten</t>
  </si>
  <si>
    <t>Zuschnitte nur ab Lager möglich: 5,00 €/Stück</t>
  </si>
  <si>
    <t>ab 1.000 € Fertigungskosten: Lieferkosten i.H.v. 4% vom Warenwert</t>
  </si>
  <si>
    <r>
      <rPr>
        <b/>
        <sz val="11"/>
        <color theme="1"/>
        <rFont val="Calibri"/>
        <family val="2"/>
        <scheme val="minor"/>
      </rPr>
      <t>Preisbasis Typ A</t>
    </r>
    <r>
      <rPr>
        <b/>
        <sz val="14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ohne Abnahmeverpflichtung</t>
    </r>
  </si>
  <si>
    <t>Außen Ø   
  [+/- 0,2]</t>
  </si>
  <si>
    <t>Kupfer- 
anteil</t>
  </si>
  <si>
    <t xml:space="preserve">Innerhalb Deutschland:  </t>
  </si>
  <si>
    <t xml:space="preserve">ab Menge 20000m frei Haus, </t>
  </si>
  <si>
    <t xml:space="preserve">                                                 </t>
  </si>
  <si>
    <t xml:space="preserve"> bis Menge 20000m Lieferkosten i.H.v. 4% vom Warenwert.</t>
  </si>
  <si>
    <t>Kabelgewicht 
Cu-Zahl</t>
  </si>
  <si>
    <t xml:space="preserve">  50x0,26</t>
  </si>
  <si>
    <t xml:space="preserve">  56x0,31</t>
  </si>
  <si>
    <t xml:space="preserve">  80x0,31</t>
  </si>
  <si>
    <t xml:space="preserve">  80x0,41</t>
  </si>
  <si>
    <t>120x0,41</t>
  </si>
</sst>
</file>

<file path=xl/styles.xml><?xml version="1.0" encoding="utf-8"?>
<styleSheet xmlns="http://schemas.openxmlformats.org/spreadsheetml/2006/main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0.0"/>
    <numFmt numFmtId="165" formatCode="_-* #,##0.0000\ &quot;€&quot;_-;\-* #,##0.0000\ &quot;€&quot;_-;_-* &quot;-&quot;??\ &quot;€&quot;_-;_-@_-"/>
    <numFmt numFmtId="166" formatCode="_-* #,##0.00000\ &quot;€&quot;_-;\-* #,##0.00000\ &quot;€&quot;_-;_-* &quot;-&quot;??\ &quot;€&quot;_-;_-@_-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Verdana"/>
      <family val="2"/>
    </font>
    <font>
      <sz val="24"/>
      <color rgb="FFA6A6A6"/>
      <name val="Verdana"/>
      <family val="2"/>
    </font>
    <font>
      <b/>
      <sz val="24"/>
      <color theme="1"/>
      <name val="Verdana"/>
      <family val="2"/>
    </font>
    <font>
      <b/>
      <sz val="18"/>
      <color theme="1"/>
      <name val="Verdan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sz val="8"/>
      <color theme="1"/>
      <name val="Verdana"/>
      <family val="2"/>
    </font>
    <font>
      <b/>
      <sz val="16"/>
      <color theme="1"/>
      <name val="Verdana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Verdana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44" fontId="12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29">
    <xf numFmtId="0" fontId="0" fillId="0" borderId="0" xfId="0"/>
    <xf numFmtId="164" fontId="1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2" fontId="0" fillId="0" borderId="0" xfId="0" applyNumberFormat="1" applyBorder="1" applyAlignment="1" applyProtection="1">
      <alignment horizontal="center"/>
      <protection hidden="1"/>
    </xf>
    <xf numFmtId="164" fontId="0" fillId="0" borderId="0" xfId="0" applyNumberFormat="1" applyBorder="1" applyAlignment="1" applyProtection="1">
      <alignment horizontal="center"/>
      <protection hidden="1"/>
    </xf>
    <xf numFmtId="166" fontId="0" fillId="0" borderId="0" xfId="2" applyNumberFormat="1" applyFont="1" applyFill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4" fontId="0" fillId="0" borderId="0" xfId="0" applyNumberFormat="1" applyFill="1" applyProtection="1">
      <protection locked="0"/>
    </xf>
    <xf numFmtId="4" fontId="0" fillId="0" borderId="0" xfId="0" applyNumberFormat="1" applyProtection="1">
      <protection locked="0"/>
    </xf>
    <xf numFmtId="0" fontId="14" fillId="2" borderId="1" xfId="0" applyFont="1" applyFill="1" applyBorder="1" applyAlignment="1" applyProtection="1">
      <alignment horizontal="center"/>
      <protection locked="0"/>
    </xf>
    <xf numFmtId="44" fontId="0" fillId="0" borderId="0" xfId="0" applyNumberFormat="1" applyProtection="1">
      <protection locked="0"/>
    </xf>
    <xf numFmtId="0" fontId="0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164" fontId="1" fillId="0" borderId="9" xfId="0" applyNumberFormat="1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2" fontId="0" fillId="0" borderId="5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166" fontId="0" fillId="0" borderId="6" xfId="2" applyNumberFormat="1" applyFont="1" applyBorder="1" applyAlignment="1" applyProtection="1">
      <alignment horizontal="center"/>
    </xf>
    <xf numFmtId="166" fontId="0" fillId="0" borderId="10" xfId="2" applyNumberFormat="1" applyFont="1" applyBorder="1" applyAlignment="1" applyProtection="1">
      <alignment horizontal="center"/>
    </xf>
    <xf numFmtId="44" fontId="1" fillId="4" borderId="6" xfId="2" applyFont="1" applyFill="1" applyBorder="1" applyAlignment="1" applyProtection="1">
      <alignment horizontal="center"/>
    </xf>
    <xf numFmtId="164" fontId="1" fillId="0" borderId="10" xfId="0" applyNumberFormat="1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2" fontId="0" fillId="0" borderId="6" xfId="0" applyNumberFormat="1" applyBorder="1" applyAlignment="1" applyProtection="1">
      <alignment horizontal="center"/>
    </xf>
    <xf numFmtId="166" fontId="0" fillId="0" borderId="2" xfId="2" applyNumberFormat="1" applyFont="1" applyBorder="1" applyAlignment="1" applyProtection="1">
      <alignment horizontal="center" vertical="center"/>
    </xf>
    <xf numFmtId="164" fontId="1" fillId="0" borderId="11" xfId="0" applyNumberFormat="1" applyFon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2" fontId="0" fillId="0" borderId="7" xfId="0" applyNumberFormat="1" applyBorder="1" applyAlignment="1" applyProtection="1">
      <alignment horizontal="center"/>
    </xf>
    <xf numFmtId="164" fontId="0" fillId="0" borderId="4" xfId="0" applyNumberFormat="1" applyBorder="1" applyAlignment="1" applyProtection="1">
      <alignment horizontal="center"/>
    </xf>
    <xf numFmtId="166" fontId="0" fillId="0" borderId="3" xfId="2" applyNumberFormat="1" applyFont="1" applyBorder="1" applyAlignment="1" applyProtection="1">
      <alignment horizontal="center" vertical="center"/>
    </xf>
    <xf numFmtId="164" fontId="1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6" fontId="0" fillId="0" borderId="0" xfId="2" applyNumberFormat="1" applyFont="1" applyBorder="1" applyAlignment="1" applyProtection="1">
      <alignment horizontal="center" vertical="center"/>
    </xf>
    <xf numFmtId="164" fontId="1" fillId="0" borderId="4" xfId="0" applyNumberFormat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2" fontId="0" fillId="0" borderId="4" xfId="0" applyNumberFormat="1" applyBorder="1" applyAlignment="1" applyProtection="1">
      <alignment horizontal="center"/>
    </xf>
    <xf numFmtId="44" fontId="0" fillId="0" borderId="4" xfId="2" applyFont="1" applyBorder="1" applyAlignment="1" applyProtection="1">
      <alignment horizontal="center"/>
    </xf>
    <xf numFmtId="165" fontId="0" fillId="0" borderId="4" xfId="2" applyNumberFormat="1" applyFont="1" applyBorder="1" applyAlignment="1" applyProtection="1">
      <alignment horizontal="center"/>
    </xf>
    <xf numFmtId="165" fontId="0" fillId="0" borderId="0" xfId="2" applyNumberFormat="1" applyFont="1" applyBorder="1" applyAlignment="1" applyProtection="1">
      <alignment horizontal="center"/>
    </xf>
    <xf numFmtId="44" fontId="0" fillId="0" borderId="0" xfId="2" applyFont="1" applyBorder="1" applyAlignment="1" applyProtection="1">
      <alignment horizontal="center"/>
    </xf>
    <xf numFmtId="44" fontId="0" fillId="0" borderId="0" xfId="2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0" xfId="0" applyFont="1" applyFill="1" applyAlignment="1" applyProtection="1">
      <alignment horizontal="right"/>
    </xf>
    <xf numFmtId="44" fontId="1" fillId="4" borderId="12" xfId="2" applyFont="1" applyFill="1" applyBorder="1" applyAlignment="1" applyProtection="1">
      <alignment horizontal="center"/>
    </xf>
    <xf numFmtId="0" fontId="0" fillId="0" borderId="0" xfId="0" applyProtection="1"/>
    <xf numFmtId="44" fontId="1" fillId="0" borderId="0" xfId="2" applyFont="1" applyFill="1" applyBorder="1" applyAlignment="1" applyProtection="1">
      <alignment horizontal="center"/>
    </xf>
    <xf numFmtId="0" fontId="20" fillId="0" borderId="0" xfId="0" applyFont="1" applyAlignment="1" applyProtection="1">
      <alignment vertical="center"/>
    </xf>
    <xf numFmtId="0" fontId="18" fillId="0" borderId="0" xfId="0" applyFont="1" applyProtection="1"/>
    <xf numFmtId="0" fontId="21" fillId="0" borderId="0" xfId="0" applyFont="1" applyProtection="1"/>
    <xf numFmtId="0" fontId="8" fillId="0" borderId="0" xfId="0" applyFont="1" applyAlignment="1" applyProtection="1">
      <alignment vertical="center"/>
    </xf>
    <xf numFmtId="0" fontId="15" fillId="0" borderId="0" xfId="3" applyAlignment="1" applyProtection="1"/>
    <xf numFmtId="0" fontId="1" fillId="0" borderId="0" xfId="0" applyFont="1" applyProtection="1"/>
    <xf numFmtId="166" fontId="0" fillId="0" borderId="0" xfId="2" applyNumberFormat="1" applyFont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right"/>
      <protection locked="0"/>
    </xf>
    <xf numFmtId="164" fontId="1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166" fontId="0" fillId="0" borderId="0" xfId="2" applyNumberFormat="1" applyFont="1" applyFill="1" applyBorder="1" applyAlignment="1" applyProtection="1">
      <alignment horizontal="center" vertical="center"/>
    </xf>
    <xf numFmtId="166" fontId="0" fillId="0" borderId="0" xfId="2" applyNumberFormat="1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166" fontId="0" fillId="0" borderId="7" xfId="2" applyNumberFormat="1" applyFont="1" applyBorder="1" applyAlignment="1" applyProtection="1">
      <alignment horizontal="center"/>
    </xf>
    <xf numFmtId="166" fontId="0" fillId="0" borderId="11" xfId="2" applyNumberFormat="1" applyFont="1" applyBorder="1" applyAlignment="1" applyProtection="1">
      <alignment horizontal="center"/>
    </xf>
    <xf numFmtId="44" fontId="1" fillId="4" borderId="7" xfId="2" applyFont="1" applyFill="1" applyBorder="1" applyAlignment="1" applyProtection="1">
      <alignment horizontal="center"/>
    </xf>
    <xf numFmtId="44" fontId="1" fillId="0" borderId="0" xfId="2" applyFont="1" applyFill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hidden="1"/>
    </xf>
    <xf numFmtId="164" fontId="0" fillId="2" borderId="1" xfId="0" applyNumberFormat="1" applyFill="1" applyBorder="1" applyAlignment="1" applyProtection="1">
      <alignment horizontal="center" vertical="center"/>
      <protection locked="0"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44" fontId="1" fillId="4" borderId="1" xfId="2" applyFont="1" applyFill="1" applyBorder="1" applyAlignment="1" applyProtection="1">
      <alignment horizontal="center" vertical="center"/>
    </xf>
    <xf numFmtId="0" fontId="13" fillId="0" borderId="0" xfId="0" applyFont="1" applyProtection="1"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right" vertical="center"/>
    </xf>
    <xf numFmtId="0" fontId="2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2" fillId="0" borderId="0" xfId="0" applyFont="1" applyAlignment="1" applyProtection="1">
      <alignment horizontal="right" vertical="center"/>
      <protection locked="0"/>
    </xf>
    <xf numFmtId="0" fontId="0" fillId="0" borderId="0" xfId="0" applyAlignment="1"/>
    <xf numFmtId="4" fontId="0" fillId="0" borderId="0" xfId="0" applyNumberFormat="1" applyProtection="1"/>
    <xf numFmtId="0" fontId="22" fillId="0" borderId="0" xfId="0" applyFont="1" applyAlignment="1" applyProtection="1">
      <alignment horizontal="right"/>
    </xf>
    <xf numFmtId="0" fontId="20" fillId="0" borderId="0" xfId="0" applyFont="1" applyAlignment="1" applyProtection="1"/>
    <xf numFmtId="0" fontId="18" fillId="0" borderId="0" xfId="0" applyFont="1" applyAlignment="1" applyProtection="1"/>
    <xf numFmtId="6" fontId="0" fillId="0" borderId="0" xfId="0" applyNumberFormat="1" applyAlignment="1" applyProtection="1">
      <alignment horizontal="left"/>
    </xf>
    <xf numFmtId="0" fontId="0" fillId="0" borderId="0" xfId="0" applyAlignment="1" applyProtection="1"/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3" borderId="0" xfId="0" applyFont="1" applyFill="1" applyAlignment="1" applyProtection="1">
      <alignment horizontal="center" vertical="center" wrapText="1"/>
    </xf>
    <xf numFmtId="0" fontId="11" fillId="0" borderId="0" xfId="0" applyFont="1" applyAlignment="1" applyProtection="1"/>
    <xf numFmtId="166" fontId="0" fillId="0" borderId="0" xfId="0" applyNumberFormat="1" applyProtection="1"/>
    <xf numFmtId="14" fontId="11" fillId="0" borderId="0" xfId="0" applyNumberFormat="1" applyFont="1" applyProtection="1"/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  <protection locked="0" hidden="1"/>
    </xf>
    <xf numFmtId="2" fontId="1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 vertical="center"/>
    </xf>
    <xf numFmtId="44" fontId="1" fillId="0" borderId="0" xfId="2" applyFont="1" applyFill="1" applyBorder="1" applyAlignment="1" applyProtection="1">
      <alignment horizontal="center" vertical="center"/>
    </xf>
    <xf numFmtId="44" fontId="1" fillId="4" borderId="1" xfId="2" applyFont="1" applyFill="1" applyBorder="1" applyAlignment="1" applyProtection="1">
      <alignment horizontal="center"/>
    </xf>
    <xf numFmtId="3" fontId="14" fillId="2" borderId="5" xfId="0" applyNumberFormat="1" applyFont="1" applyFill="1" applyBorder="1" applyAlignment="1" applyProtection="1">
      <alignment horizontal="right"/>
      <protection locked="0"/>
    </xf>
    <xf numFmtId="3" fontId="14" fillId="2" borderId="6" xfId="0" applyNumberFormat="1" applyFont="1" applyFill="1" applyBorder="1" applyAlignment="1" applyProtection="1">
      <alignment horizontal="right"/>
      <protection locked="0"/>
    </xf>
    <xf numFmtId="3" fontId="14" fillId="2" borderId="7" xfId="0" applyNumberFormat="1" applyFont="1" applyFill="1" applyBorder="1" applyAlignment="1" applyProtection="1">
      <alignment horizontal="right"/>
      <protection locked="0"/>
    </xf>
    <xf numFmtId="44" fontId="12" fillId="0" borderId="0" xfId="2" applyFont="1" applyFill="1" applyBorder="1" applyAlignment="1" applyProtection="1">
      <alignment horizontal="center" vertical="center"/>
    </xf>
    <xf numFmtId="166" fontId="0" fillId="0" borderId="0" xfId="2" applyNumberFormat="1" applyFont="1" applyBorder="1" applyAlignment="1" applyProtection="1">
      <alignment horizontal="right" vertical="center"/>
    </xf>
    <xf numFmtId="44" fontId="0" fillId="0" borderId="5" xfId="2" applyFont="1" applyBorder="1" applyAlignment="1" applyProtection="1">
      <alignment horizontal="center" vertical="center"/>
      <protection locked="0"/>
    </xf>
    <xf numFmtId="44" fontId="0" fillId="0" borderId="6" xfId="2" applyFont="1" applyBorder="1" applyAlignment="1" applyProtection="1">
      <alignment horizontal="center" vertical="center"/>
      <protection locked="0"/>
    </xf>
    <xf numFmtId="44" fontId="0" fillId="0" borderId="7" xfId="2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14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7" xfId="0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16" fillId="4" borderId="5" xfId="0" applyFont="1" applyFill="1" applyBorder="1" applyAlignment="1" applyProtection="1">
      <alignment horizontal="center" vertical="center" wrapText="1"/>
    </xf>
    <xf numFmtId="0" fontId="16" fillId="4" borderId="7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</xf>
    <xf numFmtId="44" fontId="9" fillId="2" borderId="0" xfId="2" applyFont="1" applyFill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center" vertical="center" wrapText="1"/>
    </xf>
  </cellXfs>
  <cellStyles count="4">
    <cellStyle name="Hyperlink" xfId="3" builtinId="8"/>
    <cellStyle name="Standard" xfId="0" builtinId="0"/>
    <cellStyle name="Standard 2" xfId="1"/>
    <cellStyle name="Währung" xfId="2" builtinId="4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estmetall.com/de/markdaten.php?action=show_table&amp;field=DEL_high" TargetMode="External"/><Relationship Id="rId1" Type="http://schemas.openxmlformats.org/officeDocument/2006/relationships/hyperlink" Target="http://www.suedkupfer-marktdaten.de/market_d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5"/>
  <sheetViews>
    <sheetView tabSelected="1" topLeftCell="A3" workbookViewId="0">
      <selection activeCell="K17" sqref="K17"/>
    </sheetView>
  </sheetViews>
  <sheetFormatPr baseColWidth="10" defaultRowHeight="15"/>
  <cols>
    <col min="1" max="1" width="10.140625" style="6" customWidth="1"/>
    <col min="2" max="2" width="10.28515625" style="6" customWidth="1"/>
    <col min="3" max="3" width="11.5703125" style="6" customWidth="1"/>
    <col min="4" max="4" width="11.7109375" style="6" customWidth="1"/>
    <col min="5" max="5" width="10.28515625" style="6" customWidth="1"/>
    <col min="6" max="6" width="12.7109375" style="6" customWidth="1"/>
    <col min="7" max="7" width="13.28515625" style="6" hidden="1" customWidth="1"/>
    <col min="8" max="8" width="10.140625" style="6" customWidth="1"/>
    <col min="9" max="9" width="11.28515625" style="6" customWidth="1"/>
    <col min="10" max="10" width="14.28515625" style="6" customWidth="1"/>
    <col min="11" max="11" width="10.7109375" style="6" customWidth="1"/>
    <col min="12" max="16384" width="11.42578125" style="6"/>
  </cols>
  <sheetData>
    <row r="1" spans="1:12" ht="30" customHeight="1">
      <c r="A1" s="87"/>
      <c r="B1" s="47"/>
      <c r="C1" s="47"/>
      <c r="D1" s="47"/>
      <c r="E1" s="47"/>
      <c r="F1" s="47"/>
      <c r="G1" s="47"/>
      <c r="H1" s="47"/>
      <c r="I1" s="47"/>
      <c r="J1" s="47"/>
    </row>
    <row r="2" spans="1:12" ht="10.5" customHeight="1">
      <c r="A2" s="88" t="s">
        <v>0</v>
      </c>
      <c r="B2" s="47"/>
      <c r="C2" s="47"/>
      <c r="D2" s="47"/>
      <c r="E2" s="47"/>
      <c r="F2" s="47"/>
      <c r="G2" s="47"/>
      <c r="H2" s="47"/>
      <c r="I2" s="47"/>
      <c r="J2" s="47"/>
    </row>
    <row r="3" spans="1:12" ht="40.5" customHeight="1">
      <c r="A3" s="115" t="s">
        <v>5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2" ht="10.5" customHeight="1">
      <c r="A4" s="88"/>
      <c r="B4" s="47"/>
      <c r="C4" s="47"/>
      <c r="D4" s="47"/>
      <c r="E4" s="47"/>
      <c r="F4" s="47"/>
      <c r="G4" s="47"/>
      <c r="H4" s="47"/>
      <c r="I4" s="47"/>
      <c r="J4" s="47"/>
    </row>
    <row r="5" spans="1:12" ht="22.5">
      <c r="A5" s="116" t="s">
        <v>12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2" ht="10.5" customHeight="1">
      <c r="A6" s="94"/>
      <c r="B6" s="95"/>
      <c r="C6" s="95"/>
      <c r="D6" s="95"/>
      <c r="E6" s="95"/>
      <c r="F6" s="95"/>
      <c r="G6" s="95"/>
      <c r="H6" s="95"/>
      <c r="I6" s="95"/>
      <c r="J6" s="95"/>
    </row>
    <row r="7" spans="1:12">
      <c r="A7" s="89" t="s">
        <v>19</v>
      </c>
      <c r="B7" s="47"/>
      <c r="C7" s="47"/>
      <c r="D7" s="47"/>
      <c r="E7" s="47"/>
      <c r="F7" s="47"/>
      <c r="G7" s="47"/>
      <c r="H7" s="47"/>
      <c r="I7" s="47"/>
      <c r="J7" s="47"/>
      <c r="L7" s="7"/>
    </row>
    <row r="8" spans="1:12">
      <c r="A8" s="89" t="s">
        <v>6</v>
      </c>
      <c r="B8" s="47"/>
      <c r="C8" s="47"/>
      <c r="D8" s="47"/>
      <c r="E8" s="47"/>
      <c r="F8" s="47"/>
      <c r="G8" s="47"/>
      <c r="H8" s="47"/>
      <c r="I8" s="47"/>
      <c r="J8" s="47"/>
      <c r="L8" s="7"/>
    </row>
    <row r="9" spans="1:12" ht="10.5" customHeight="1">
      <c r="A9" s="89"/>
      <c r="B9" s="47"/>
      <c r="C9" s="47"/>
      <c r="D9" s="47"/>
      <c r="E9" s="47"/>
      <c r="F9" s="47"/>
      <c r="G9" s="47"/>
      <c r="H9" s="47"/>
      <c r="I9" s="47"/>
      <c r="J9" s="47"/>
      <c r="L9" s="8"/>
    </row>
    <row r="10" spans="1:12" ht="26.25" customHeight="1">
      <c r="A10" s="123" t="s">
        <v>3</v>
      </c>
      <c r="B10" s="123"/>
      <c r="C10" s="47"/>
      <c r="D10" s="47"/>
      <c r="E10" s="47"/>
      <c r="F10" s="47"/>
      <c r="G10" s="47"/>
      <c r="H10" s="47"/>
      <c r="I10" s="47"/>
      <c r="J10" s="47"/>
      <c r="L10" s="8"/>
    </row>
    <row r="11" spans="1:12" ht="15" customHeight="1">
      <c r="A11" s="90"/>
      <c r="B11" s="90"/>
      <c r="C11" s="47"/>
      <c r="D11" s="91" t="s">
        <v>46</v>
      </c>
      <c r="E11" s="47"/>
      <c r="F11" s="47"/>
      <c r="G11" s="47"/>
      <c r="H11" s="47"/>
      <c r="I11" s="47"/>
      <c r="J11" s="92"/>
      <c r="L11" s="8"/>
    </row>
    <row r="12" spans="1:12" ht="19.5">
      <c r="A12" s="124">
        <v>631.27</v>
      </c>
      <c r="B12" s="124"/>
      <c r="J12" s="93">
        <f ca="1">TODAY()</f>
        <v>41883</v>
      </c>
    </row>
    <row r="13" spans="1:12" ht="10.5" customHeight="1"/>
    <row r="14" spans="1:12" ht="15" customHeight="1">
      <c r="A14" s="117" t="s">
        <v>22</v>
      </c>
      <c r="B14" s="119" t="s">
        <v>27</v>
      </c>
      <c r="C14" s="119" t="s">
        <v>1</v>
      </c>
      <c r="D14" s="119" t="s">
        <v>53</v>
      </c>
      <c r="E14" s="119" t="s">
        <v>47</v>
      </c>
      <c r="F14" s="127" t="s">
        <v>18</v>
      </c>
      <c r="G14" s="127" t="s">
        <v>43</v>
      </c>
      <c r="H14" s="125" t="s">
        <v>48</v>
      </c>
      <c r="I14" s="125" t="s">
        <v>13</v>
      </c>
      <c r="J14" s="121" t="s">
        <v>13</v>
      </c>
    </row>
    <row r="15" spans="1:12" ht="18.75" customHeight="1">
      <c r="A15" s="118"/>
      <c r="B15" s="120"/>
      <c r="C15" s="120"/>
      <c r="D15" s="120"/>
      <c r="E15" s="120"/>
      <c r="F15" s="128"/>
      <c r="G15" s="128"/>
      <c r="H15" s="126"/>
      <c r="I15" s="126"/>
      <c r="J15" s="122"/>
    </row>
    <row r="16" spans="1:12">
      <c r="A16" s="9" t="s">
        <v>7</v>
      </c>
      <c r="B16" s="11" t="s">
        <v>20</v>
      </c>
      <c r="C16" s="12" t="s">
        <v>17</v>
      </c>
      <c r="D16" s="12" t="s">
        <v>21</v>
      </c>
      <c r="E16" s="13" t="s">
        <v>16</v>
      </c>
      <c r="F16" s="12" t="s">
        <v>2</v>
      </c>
      <c r="G16" s="12" t="s">
        <v>8</v>
      </c>
      <c r="H16" s="14" t="s">
        <v>2</v>
      </c>
      <c r="I16" s="14" t="s">
        <v>2</v>
      </c>
      <c r="J16" s="15" t="s">
        <v>8</v>
      </c>
    </row>
    <row r="17" spans="1:12">
      <c r="A17" s="101"/>
      <c r="B17" s="16">
        <v>2.5</v>
      </c>
      <c r="C17" s="17" t="s">
        <v>54</v>
      </c>
      <c r="D17" s="18">
        <v>24</v>
      </c>
      <c r="E17" s="19">
        <v>4.5</v>
      </c>
      <c r="F17" s="26" t="str">
        <f>IF(A17=0,"-",228/1000)</f>
        <v>-</v>
      </c>
      <c r="G17" s="106" t="str">
        <f>IF(A17=0,"-",A17*F17)</f>
        <v>-</v>
      </c>
      <c r="H17" s="20" t="str">
        <f>IF(A17=0,"-",(($A$12-150)*(D17/100))/1000)</f>
        <v>-</v>
      </c>
      <c r="I17" s="21" t="str">
        <f>IF(A17=0,"-",F17+H17)</f>
        <v>-</v>
      </c>
      <c r="J17" s="22" t="str">
        <f>IF(A17=0,"-",I17*A17)</f>
        <v>-</v>
      </c>
    </row>
    <row r="18" spans="1:12">
      <c r="A18" s="102"/>
      <c r="B18" s="23">
        <v>4</v>
      </c>
      <c r="C18" s="24" t="s">
        <v>55</v>
      </c>
      <c r="D18" s="25">
        <v>38.4</v>
      </c>
      <c r="E18" s="19">
        <v>5</v>
      </c>
      <c r="F18" s="26" t="str">
        <f>IF(A18=0,"-",266/1000)</f>
        <v>-</v>
      </c>
      <c r="G18" s="107" t="str">
        <f>IF(A18=0,"-",A18*F18)</f>
        <v>-</v>
      </c>
      <c r="H18" s="20" t="str">
        <f t="shared" ref="H18:H21" si="0">IF(A18=0,"-",(($A$12-150)*(D18/100))/1000)</f>
        <v>-</v>
      </c>
      <c r="I18" s="21" t="str">
        <f>IF(A18=0,"-",F18+H18)</f>
        <v>-</v>
      </c>
      <c r="J18" s="22" t="str">
        <f>IF(A18=0,"-",I18*A18)</f>
        <v>-</v>
      </c>
    </row>
    <row r="19" spans="1:12">
      <c r="A19" s="102">
        <v>3000</v>
      </c>
      <c r="B19" s="23">
        <v>6</v>
      </c>
      <c r="C19" s="24" t="s">
        <v>56</v>
      </c>
      <c r="D19" s="25">
        <v>57.6</v>
      </c>
      <c r="E19" s="19">
        <v>5.6</v>
      </c>
      <c r="F19" s="26">
        <f>IF(A19=0,"-",348.6/1000)</f>
        <v>0.34860000000000002</v>
      </c>
      <c r="G19" s="107">
        <f>IF(A19=0,"-",A19*F19)</f>
        <v>1045.8</v>
      </c>
      <c r="H19" s="20">
        <f t="shared" si="0"/>
        <v>0.27721151999999999</v>
      </c>
      <c r="I19" s="21">
        <f>IF(A19=0,"-",F19+H19)</f>
        <v>0.62581152000000007</v>
      </c>
      <c r="J19" s="22">
        <f>IF(A19=0,"-",I19*A19)</f>
        <v>1877.4345600000001</v>
      </c>
    </row>
    <row r="20" spans="1:12">
      <c r="A20" s="102"/>
      <c r="B20" s="23">
        <v>10</v>
      </c>
      <c r="C20" s="24" t="s">
        <v>57</v>
      </c>
      <c r="D20" s="25">
        <v>96</v>
      </c>
      <c r="E20" s="19">
        <v>6.9</v>
      </c>
      <c r="F20" s="26" t="str">
        <f>IF(A20=0,"-",548/1000)</f>
        <v>-</v>
      </c>
      <c r="G20" s="107" t="str">
        <f>IF(A20=0,"-",A20*F20)</f>
        <v>-</v>
      </c>
      <c r="H20" s="20" t="str">
        <f t="shared" si="0"/>
        <v>-</v>
      </c>
      <c r="I20" s="21" t="str">
        <f>IF(A20=0,"-",F20+H20)</f>
        <v>-</v>
      </c>
      <c r="J20" s="22" t="str">
        <f>IF(A20=0,"-",I20*A20)</f>
        <v>-</v>
      </c>
    </row>
    <row r="21" spans="1:12">
      <c r="A21" s="103"/>
      <c r="B21" s="27">
        <v>16</v>
      </c>
      <c r="C21" s="28" t="s">
        <v>58</v>
      </c>
      <c r="D21" s="29">
        <v>153.6</v>
      </c>
      <c r="E21" s="30">
        <v>7.7</v>
      </c>
      <c r="F21" s="31" t="str">
        <f>IF(A21=0,"-",758.71/1000)</f>
        <v>-</v>
      </c>
      <c r="G21" s="108" t="str">
        <f>IF(A21=0,"-",A21*F21)</f>
        <v>-</v>
      </c>
      <c r="H21" s="64" t="str">
        <f t="shared" si="0"/>
        <v>-</v>
      </c>
      <c r="I21" s="65" t="str">
        <f>IF(A21=0,"-",F21+H21)</f>
        <v>-</v>
      </c>
      <c r="J21" s="66" t="str">
        <f>IF(A21=0,"-",I21*A21)</f>
        <v>-</v>
      </c>
    </row>
    <row r="22" spans="1:12" s="63" customFormat="1" ht="6" customHeight="1">
      <c r="A22" s="56"/>
      <c r="B22" s="57"/>
      <c r="C22" s="58"/>
      <c r="D22" s="59"/>
      <c r="E22" s="60"/>
      <c r="F22" s="61"/>
      <c r="H22" s="62"/>
      <c r="I22" s="62"/>
      <c r="J22" s="48"/>
      <c r="L22" s="7"/>
    </row>
    <row r="23" spans="1:12" ht="18" customHeight="1">
      <c r="A23" s="73">
        <f>SUM(A17:A21)</f>
        <v>3000</v>
      </c>
      <c r="B23" s="32"/>
      <c r="C23" s="33"/>
      <c r="D23" s="34"/>
      <c r="E23" s="19"/>
      <c r="F23" s="105"/>
      <c r="G23" s="104">
        <f>SUM(G17:G21)</f>
        <v>1045.8</v>
      </c>
      <c r="H23" s="55"/>
      <c r="I23" s="75" t="s">
        <v>10</v>
      </c>
      <c r="J23" s="72">
        <f>IF(A23=0,"-",SUM(J17:J21))</f>
        <v>1877.4345600000001</v>
      </c>
      <c r="L23" s="8"/>
    </row>
    <row r="24" spans="1:12" ht="7.5" customHeight="1">
      <c r="A24" s="73"/>
      <c r="B24" s="32"/>
      <c r="C24" s="33"/>
      <c r="D24" s="34"/>
      <c r="E24" s="19"/>
      <c r="F24" s="35"/>
      <c r="G24" s="35"/>
      <c r="H24" s="55"/>
      <c r="I24" s="44"/>
      <c r="J24" s="67"/>
      <c r="L24" s="8"/>
    </row>
    <row r="25" spans="1:12" ht="20.25" customHeight="1">
      <c r="A25" s="76" t="s">
        <v>34</v>
      </c>
      <c r="B25" s="36"/>
      <c r="C25" s="37"/>
      <c r="D25" s="38"/>
      <c r="E25" s="30"/>
      <c r="F25" s="39"/>
      <c r="G25" s="39"/>
      <c r="H25" s="40"/>
      <c r="I25" s="41"/>
      <c r="J25" s="79" t="str">
        <f>IF(A23=0,"",IF(AND(A23&lt;2000,J23&gt;1000),"nur Lieferung ab Lager möglich!!",IF(AND(A26="",A27=""),"bitte Lieferwunsch ankreuzen!!",IF(AND(A26="x",A27="x"),"bitte nur einmal ankreuzen!!",""))))</f>
        <v/>
      </c>
      <c r="L25" s="8"/>
    </row>
    <row r="26" spans="1:12" s="77" customFormat="1" ht="20.25" customHeight="1">
      <c r="A26" s="68"/>
      <c r="B26" s="69" t="s">
        <v>30</v>
      </c>
      <c r="C26" s="112" t="str">
        <f>IF(A23&lt;2000,"Lieferung nicht möglich, Mindestbestellmenge 2 km nicht erreicht","je Lieferadr. mind. 2 km; 3-5 Tage Lieferzeit; Lieferung nach Geldeingang")</f>
        <v>je Lieferadr. mind. 2 km; 3-5 Tage Lieferzeit; Lieferung nach Geldeingang</v>
      </c>
      <c r="D26" s="113"/>
      <c r="E26" s="113"/>
      <c r="F26" s="113"/>
      <c r="G26" s="113"/>
      <c r="H26" s="113"/>
      <c r="I26" s="114"/>
      <c r="J26" s="72" t="str">
        <f>IF(A23=0,"-",IF(AND(A26="x",A27="",A23&gt;1999.99,A23&lt;20000),J23*0.04,IF(AND(A26="x",A27="",A23&gt;19999.99),"-",IF(AND(A26="",A27="x"),"-","Fehler"))))</f>
        <v>-</v>
      </c>
      <c r="L26" s="78"/>
    </row>
    <row r="27" spans="1:12" ht="21.75" customHeight="1">
      <c r="A27" s="70" t="s">
        <v>33</v>
      </c>
      <c r="B27" s="71" t="s">
        <v>31</v>
      </c>
      <c r="C27" s="109" t="str">
        <f>IF(J23&lt;1000,"Lieferung nicht möglich, Mindestbestellwert 1.000 € nicht erreicht",IF(G23&gt;1000,"Lieferung sofort, nach Geldeingang, Lieferkosten i.H.v. 4% vom Warenwert","Lieferung sofort, nach Geldeingang, Lieferkosten i.H.v. 15% vom Warenwert"))</f>
        <v>Lieferung sofort, nach Geldeingang, Lieferkosten i.H.v. 4% vom Warenwert</v>
      </c>
      <c r="D27" s="110"/>
      <c r="E27" s="110"/>
      <c r="F27" s="110"/>
      <c r="G27" s="110"/>
      <c r="H27" s="110"/>
      <c r="I27" s="111"/>
      <c r="J27" s="72">
        <f>IF(A23=0,"-",IF(AND(A27="x",A26="",G23&gt;999.99),J23*4%,IF(AND(A27="x",A26="",J23&gt;999.99),J23*15%,IF(AND(A26="x",A27=""),"-","Fehler"))))</f>
        <v>75.097382400000001</v>
      </c>
      <c r="K27" s="10"/>
      <c r="L27" s="8"/>
    </row>
    <row r="28" spans="1:12" s="63" customFormat="1" ht="6.75" customHeight="1">
      <c r="A28" s="96"/>
      <c r="B28" s="97"/>
      <c r="C28" s="98"/>
      <c r="D28" s="98"/>
      <c r="E28" s="98"/>
      <c r="F28" s="98"/>
      <c r="G28" s="98"/>
      <c r="H28" s="98"/>
      <c r="I28" s="98"/>
      <c r="J28" s="99"/>
      <c r="L28" s="7"/>
    </row>
    <row r="29" spans="1:12" ht="18.75" customHeight="1">
      <c r="B29" s="1"/>
      <c r="C29" s="2"/>
      <c r="D29" s="3"/>
      <c r="E29" s="4"/>
      <c r="F29" s="5"/>
      <c r="G29" s="5"/>
      <c r="H29" s="5"/>
      <c r="I29" s="45" t="s">
        <v>9</v>
      </c>
      <c r="J29" s="100">
        <f>IF(A23=0,"-",SUM(J26:J27))</f>
        <v>75.097382400000001</v>
      </c>
      <c r="L29" s="8"/>
    </row>
    <row r="30" spans="1:12" ht="15.75" thickBot="1">
      <c r="A30" s="74"/>
      <c r="B30" s="32"/>
      <c r="D30" s="34"/>
      <c r="E30" s="47"/>
      <c r="F30" s="42"/>
      <c r="G30" s="42"/>
      <c r="H30" s="41"/>
      <c r="I30" s="41"/>
      <c r="J30" s="43"/>
    </row>
    <row r="31" spans="1:12" ht="18.75" customHeight="1" thickBot="1">
      <c r="B31" s="47"/>
      <c r="D31" s="47"/>
      <c r="E31" s="47"/>
      <c r="F31" s="47"/>
      <c r="G31" s="47"/>
      <c r="H31" s="47"/>
      <c r="I31" s="45" t="s">
        <v>11</v>
      </c>
      <c r="J31" s="46">
        <f>IF(A23=0,"-",J23+J29)</f>
        <v>1952.5319424000002</v>
      </c>
      <c r="K31" s="10"/>
    </row>
    <row r="32" spans="1:12" ht="15.75" thickTop="1">
      <c r="A32" s="49" t="s">
        <v>35</v>
      </c>
      <c r="B32" s="47"/>
      <c r="C32" s="47"/>
      <c r="E32" s="47"/>
      <c r="F32" s="47"/>
      <c r="G32" s="47"/>
      <c r="H32" s="47"/>
      <c r="I32" s="47"/>
      <c r="J32" s="47"/>
    </row>
    <row r="33" spans="1:10">
      <c r="A33" s="49"/>
      <c r="B33" s="47"/>
      <c r="C33" s="47" t="s">
        <v>41</v>
      </c>
      <c r="D33" s="47"/>
      <c r="E33" s="47"/>
      <c r="F33" s="47"/>
      <c r="G33" s="47"/>
      <c r="H33" s="47"/>
      <c r="I33" s="47"/>
      <c r="J33" s="47"/>
    </row>
    <row r="34" spans="1:10">
      <c r="A34" s="49"/>
      <c r="B34" s="47"/>
      <c r="C34" s="47" t="s">
        <v>42</v>
      </c>
      <c r="D34" s="47"/>
      <c r="E34" s="47"/>
      <c r="F34" s="47"/>
      <c r="G34" s="47"/>
      <c r="H34" s="47"/>
      <c r="I34" s="47"/>
      <c r="J34" s="47"/>
    </row>
    <row r="35" spans="1:10">
      <c r="A35" s="47"/>
      <c r="B35" s="47"/>
      <c r="C35" s="81" t="s">
        <v>49</v>
      </c>
      <c r="D35" s="47"/>
      <c r="E35" s="47" t="s">
        <v>50</v>
      </c>
      <c r="F35" s="47"/>
      <c r="G35" s="47"/>
      <c r="H35" s="47"/>
      <c r="I35" s="47"/>
      <c r="J35" s="47"/>
    </row>
    <row r="36" spans="1:10">
      <c r="A36" s="47"/>
      <c r="B36" s="47"/>
      <c r="C36" s="47" t="s">
        <v>51</v>
      </c>
      <c r="D36" s="47"/>
      <c r="E36" s="47" t="s">
        <v>52</v>
      </c>
      <c r="F36" s="47"/>
      <c r="G36" s="47"/>
      <c r="H36" s="47"/>
      <c r="I36" s="47"/>
      <c r="J36" s="47"/>
    </row>
    <row r="37" spans="1:10">
      <c r="A37" s="47"/>
      <c r="B37" s="47"/>
      <c r="C37" s="47" t="s">
        <v>36</v>
      </c>
      <c r="D37" s="47"/>
      <c r="E37" s="47"/>
      <c r="F37" s="47"/>
      <c r="G37" s="47"/>
      <c r="H37" s="47"/>
      <c r="I37" s="45"/>
      <c r="J37" s="48"/>
    </row>
    <row r="38" spans="1:10">
      <c r="A38" s="47"/>
      <c r="B38" s="47"/>
      <c r="C38" s="47"/>
      <c r="D38" s="47"/>
      <c r="E38" s="47"/>
      <c r="F38" s="47"/>
      <c r="G38" s="47"/>
      <c r="H38" s="47"/>
      <c r="I38" s="47"/>
      <c r="J38" s="47"/>
    </row>
    <row r="39" spans="1:10" ht="15.75">
      <c r="A39" s="49" t="s">
        <v>38</v>
      </c>
      <c r="B39" s="47"/>
      <c r="C39" s="47"/>
      <c r="E39" s="47"/>
      <c r="F39" s="47"/>
      <c r="G39" s="47"/>
      <c r="H39" s="47"/>
      <c r="I39" s="47"/>
      <c r="J39" s="82"/>
    </row>
    <row r="40" spans="1:10" s="80" customFormat="1">
      <c r="A40" s="83"/>
      <c r="B40" s="84"/>
      <c r="C40" s="85" t="s">
        <v>37</v>
      </c>
      <c r="D40" s="86"/>
      <c r="E40" s="86"/>
      <c r="F40" s="86"/>
      <c r="G40" s="86"/>
      <c r="H40" s="86"/>
      <c r="I40" s="86"/>
      <c r="J40" s="86"/>
    </row>
    <row r="41" spans="1:10" ht="15.75">
      <c r="A41" s="49"/>
      <c r="B41" s="47"/>
      <c r="C41" s="47" t="s">
        <v>40</v>
      </c>
      <c r="D41" s="47"/>
      <c r="E41" s="47"/>
      <c r="F41" s="47"/>
      <c r="G41" s="47"/>
      <c r="H41" s="47"/>
      <c r="I41" s="47"/>
      <c r="J41" s="82"/>
    </row>
    <row r="42" spans="1:10" ht="15.75">
      <c r="A42" s="49"/>
      <c r="B42" s="47"/>
      <c r="C42" s="47" t="s">
        <v>39</v>
      </c>
      <c r="D42" s="47"/>
      <c r="E42" s="47"/>
      <c r="F42" s="47"/>
      <c r="G42" s="47"/>
      <c r="H42" s="47"/>
      <c r="I42" s="47"/>
      <c r="J42" s="82"/>
    </row>
    <row r="43" spans="1:10" ht="15.75">
      <c r="A43" s="49"/>
      <c r="B43" s="47"/>
      <c r="C43" s="47" t="s">
        <v>45</v>
      </c>
      <c r="D43" s="47"/>
      <c r="E43" s="47"/>
      <c r="F43" s="47"/>
      <c r="G43" s="47"/>
      <c r="H43" s="47"/>
      <c r="I43" s="47"/>
      <c r="J43" s="82"/>
    </row>
    <row r="44" spans="1:10" ht="15.75">
      <c r="A44" s="49"/>
      <c r="B44" s="47"/>
      <c r="C44" s="47" t="s">
        <v>44</v>
      </c>
      <c r="D44" s="47"/>
      <c r="E44" s="47"/>
      <c r="F44" s="47"/>
      <c r="G44" s="47"/>
      <c r="H44" s="47"/>
      <c r="I44" s="47"/>
      <c r="J44" s="82"/>
    </row>
    <row r="45" spans="1:10">
      <c r="A45" s="49"/>
      <c r="B45" s="50"/>
      <c r="C45" s="47"/>
      <c r="D45" s="47"/>
      <c r="E45" s="47"/>
      <c r="F45" s="47"/>
      <c r="G45" s="47"/>
      <c r="H45" s="47"/>
      <c r="I45" s="47"/>
      <c r="J45" s="47"/>
    </row>
    <row r="46" spans="1:10">
      <c r="A46" s="49" t="s">
        <v>32</v>
      </c>
      <c r="B46" s="50"/>
      <c r="C46" s="51" t="s">
        <v>28</v>
      </c>
      <c r="D46" s="47"/>
      <c r="E46" s="47"/>
      <c r="F46" s="47"/>
      <c r="G46" s="47"/>
      <c r="H46" s="47"/>
      <c r="I46" s="45"/>
      <c r="J46" s="48"/>
    </row>
    <row r="47" spans="1:10">
      <c r="A47" s="50"/>
      <c r="B47" s="50"/>
      <c r="C47" s="47" t="s">
        <v>15</v>
      </c>
      <c r="D47" s="47"/>
      <c r="E47" s="47"/>
      <c r="F47" s="47"/>
      <c r="G47" s="47"/>
      <c r="H47" s="47"/>
      <c r="I47" s="45"/>
      <c r="J47" s="48"/>
    </row>
    <row r="48" spans="1:10">
      <c r="A48" s="47"/>
      <c r="B48" s="47"/>
      <c r="C48" s="47"/>
      <c r="D48" s="47"/>
      <c r="E48" s="47"/>
      <c r="F48" s="47"/>
      <c r="G48" s="47"/>
      <c r="H48" s="47"/>
      <c r="I48" s="47"/>
      <c r="J48" s="47"/>
    </row>
    <row r="49" spans="1:10" ht="15" customHeight="1">
      <c r="A49" s="49" t="s">
        <v>14</v>
      </c>
      <c r="B49" s="50"/>
      <c r="C49" s="47" t="s">
        <v>25</v>
      </c>
      <c r="D49" s="47"/>
      <c r="E49" s="47"/>
      <c r="F49" s="47"/>
      <c r="G49" s="47"/>
      <c r="H49" s="47"/>
      <c r="I49" s="47"/>
      <c r="J49" s="47"/>
    </row>
    <row r="50" spans="1:10">
      <c r="A50" s="52"/>
      <c r="B50" s="50"/>
      <c r="C50" s="47" t="s">
        <v>24</v>
      </c>
      <c r="D50" s="47"/>
      <c r="E50" s="47"/>
      <c r="F50" s="47"/>
      <c r="G50" s="47"/>
      <c r="H50" s="47"/>
      <c r="I50" s="47"/>
      <c r="J50" s="47"/>
    </row>
    <row r="51" spans="1:10">
      <c r="A51" s="52"/>
      <c r="B51" s="50"/>
      <c r="C51" s="47" t="s">
        <v>23</v>
      </c>
      <c r="D51" s="47"/>
      <c r="E51" s="53" t="s">
        <v>26</v>
      </c>
      <c r="F51" s="53"/>
      <c r="G51" s="53"/>
      <c r="H51" s="53"/>
      <c r="I51" s="53"/>
      <c r="J51" s="47"/>
    </row>
    <row r="52" spans="1:10" ht="7.5" customHeight="1">
      <c r="A52" s="52"/>
      <c r="B52" s="50"/>
      <c r="C52" s="47"/>
      <c r="D52" s="47"/>
      <c r="E52" s="47"/>
      <c r="F52" s="47"/>
      <c r="G52" s="47"/>
      <c r="H52" s="47"/>
      <c r="I52" s="47"/>
      <c r="J52" s="47"/>
    </row>
    <row r="53" spans="1:10">
      <c r="A53" s="49" t="s">
        <v>4</v>
      </c>
      <c r="B53" s="50"/>
      <c r="C53" s="54" t="s">
        <v>29</v>
      </c>
      <c r="D53" s="47"/>
      <c r="E53" s="47"/>
      <c r="F53" s="47"/>
      <c r="G53" s="47"/>
      <c r="H53" s="47"/>
      <c r="I53" s="47"/>
      <c r="J53" s="47"/>
    </row>
    <row r="54" spans="1:10" ht="7.5" customHeight="1">
      <c r="A54" s="52"/>
      <c r="B54" s="50"/>
      <c r="C54" s="47"/>
      <c r="D54" s="47"/>
      <c r="E54" s="47"/>
      <c r="F54" s="47"/>
      <c r="G54" s="47"/>
      <c r="H54" s="47"/>
      <c r="I54" s="47"/>
      <c r="J54" s="47"/>
    </row>
    <row r="55" spans="1:10">
      <c r="A55" s="47"/>
      <c r="B55" s="47"/>
      <c r="C55" s="47"/>
      <c r="D55" s="47"/>
      <c r="E55" s="47"/>
      <c r="F55" s="47"/>
      <c r="G55" s="47"/>
      <c r="H55" s="47"/>
      <c r="I55" s="47"/>
      <c r="J55" s="47"/>
    </row>
  </sheetData>
  <sheetProtection password="CBEB" sheet="1" objects="1" scenarios="1" selectLockedCells="1"/>
  <mergeCells count="16">
    <mergeCell ref="C27:I27"/>
    <mergeCell ref="C26:I26"/>
    <mergeCell ref="A3:J3"/>
    <mergeCell ref="A5:J5"/>
    <mergeCell ref="A14:A15"/>
    <mergeCell ref="C14:C15"/>
    <mergeCell ref="D14:D15"/>
    <mergeCell ref="J14:J15"/>
    <mergeCell ref="B14:B15"/>
    <mergeCell ref="E14:E15"/>
    <mergeCell ref="A10:B10"/>
    <mergeCell ref="A12:B12"/>
    <mergeCell ref="H14:H15"/>
    <mergeCell ref="F14:F15"/>
    <mergeCell ref="I14:I15"/>
    <mergeCell ref="G14:G15"/>
  </mergeCells>
  <conditionalFormatting sqref="J26:J28">
    <cfRule type="cellIs" dxfId="2" priority="5" operator="equal">
      <formula>"Fehler"</formula>
    </cfRule>
  </conditionalFormatting>
  <conditionalFormatting sqref="C27:I28">
    <cfRule type="cellIs" dxfId="1" priority="2" operator="equal">
      <formula>"Lieferung nicht möglich, Mindestbestellwert 1.000 € nicht erreicht"</formula>
    </cfRule>
  </conditionalFormatting>
  <conditionalFormatting sqref="C26:I26">
    <cfRule type="cellIs" dxfId="0" priority="1" operator="equal">
      <formula>"Lieferung nicht möglich, Mindestbestellmenge 2 km nicht erreicht"</formula>
    </cfRule>
  </conditionalFormatting>
  <hyperlinks>
    <hyperlink ref="E51" r:id="rId1" display="www.suedkupfer-marktdaten.de/market"/>
    <hyperlink ref="E51:I51" r:id="rId2" display="www.westmetall.com"/>
  </hyperlinks>
  <pageMargins left="0.55000000000000004" right="0.23622047244094491" top="0.74803149606299213" bottom="0.74803149606299213" header="0.31496062992125984" footer="0.31496062992125984"/>
  <pageSetup paperSize="9" scale="90" orientation="portrait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MMM</dc:creator>
  <cp:lastModifiedBy>Peggy</cp:lastModifiedBy>
  <cp:lastPrinted>2014-08-28T22:04:40Z</cp:lastPrinted>
  <dcterms:created xsi:type="dcterms:W3CDTF">2012-05-16T09:06:19Z</dcterms:created>
  <dcterms:modified xsi:type="dcterms:W3CDTF">2014-09-01T20:32:06Z</dcterms:modified>
</cp:coreProperties>
</file>